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lyrasis-my.sharepoint.com/personal/newcomb_lyrasis_org/Documents/Pictures/Documents/NCAPER/Steering Committee/2019 Meetings/October 31, 2019/Oct. 31.2019 Post Meeting Documents/"/>
    </mc:Choice>
  </mc:AlternateContent>
  <xr:revisionPtr revIDLastSave="0" documentId="8_{38ED7A25-7499-4F3E-A51C-E05321363694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FY20 Q1" sheetId="1" r:id="rId1"/>
  </sheets>
  <definedNames>
    <definedName name="_xlnm.Print_Area" localSheetId="0">'FY20 Q1'!$A$1:$J$45</definedName>
    <definedName name="_xlnm.Print_Titles" localSheetId="0">'FY20 Q1'!$5:$6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1" l="1"/>
  <c r="G41" i="1"/>
  <c r="I41" i="1" s="1"/>
  <c r="F41" i="1"/>
  <c r="H41" i="1" s="1"/>
  <c r="G40" i="1"/>
  <c r="H40" i="1" s="1"/>
  <c r="F40" i="1"/>
  <c r="G32" i="1"/>
  <c r="H32" i="1" s="1"/>
  <c r="F32" i="1"/>
  <c r="D33" i="1"/>
  <c r="F33" i="1"/>
  <c r="G33" i="1"/>
  <c r="I33" i="1" s="1"/>
  <c r="G30" i="1"/>
  <c r="F30" i="1"/>
  <c r="G24" i="1"/>
  <c r="H24" i="1" s="1"/>
  <c r="F24" i="1"/>
  <c r="G22" i="1"/>
  <c r="F22" i="1"/>
  <c r="G20" i="1"/>
  <c r="H20" i="1" s="1"/>
  <c r="F20" i="1"/>
  <c r="H22" i="1" l="1"/>
  <c r="I22" i="1" s="1"/>
  <c r="H30" i="1"/>
  <c r="I30" i="1" s="1"/>
  <c r="I20" i="1"/>
  <c r="I24" i="1"/>
  <c r="I32" i="1"/>
  <c r="I40" i="1"/>
  <c r="E43" i="1"/>
  <c r="C43" i="1"/>
  <c r="E13" i="1"/>
  <c r="C13" i="1"/>
  <c r="B13" i="1"/>
  <c r="F8" i="1"/>
  <c r="F9" i="1"/>
  <c r="G10" i="1"/>
  <c r="F11" i="1"/>
  <c r="G12" i="1"/>
  <c r="G11" i="1"/>
  <c r="F10" i="1"/>
  <c r="G9" i="1"/>
  <c r="G8" i="1"/>
  <c r="F29" i="1"/>
  <c r="F28" i="1"/>
  <c r="G29" i="1"/>
  <c r="G28" i="1"/>
  <c r="G27" i="1"/>
  <c r="F27" i="1"/>
  <c r="G26" i="1"/>
  <c r="F26" i="1"/>
  <c r="H28" i="1" l="1"/>
  <c r="I28" i="1"/>
  <c r="H8" i="1"/>
  <c r="H26" i="1"/>
  <c r="I26" i="1"/>
  <c r="I29" i="1"/>
  <c r="H29" i="1"/>
  <c r="H9" i="1"/>
  <c r="I9" i="1"/>
  <c r="I10" i="1"/>
  <c r="H10" i="1"/>
  <c r="H27" i="1"/>
  <c r="I27" i="1"/>
  <c r="H11" i="1"/>
  <c r="I11" i="1"/>
  <c r="G19" i="1"/>
  <c r="G18" i="1"/>
  <c r="G17" i="1"/>
  <c r="F17" i="1"/>
  <c r="G16" i="1"/>
  <c r="G42" i="1"/>
  <c r="D42" i="1"/>
  <c r="G39" i="1"/>
  <c r="D39" i="1"/>
  <c r="F39" i="1" s="1"/>
  <c r="G38" i="1"/>
  <c r="D38" i="1"/>
  <c r="F38" i="1" s="1"/>
  <c r="G37" i="1"/>
  <c r="D37" i="1"/>
  <c r="F37" i="1" s="1"/>
  <c r="G36" i="1"/>
  <c r="D36" i="1"/>
  <c r="F36" i="1" s="1"/>
  <c r="G35" i="1"/>
  <c r="D35" i="1"/>
  <c r="F35" i="1" s="1"/>
  <c r="G34" i="1"/>
  <c r="D34" i="1"/>
  <c r="F34" i="1" s="1"/>
  <c r="G31" i="1"/>
  <c r="D31" i="1"/>
  <c r="G25" i="1"/>
  <c r="D25" i="1"/>
  <c r="F25" i="1" s="1"/>
  <c r="G23" i="1"/>
  <c r="B23" i="1"/>
  <c r="G21" i="1"/>
  <c r="D21" i="1"/>
  <c r="E14" i="1"/>
  <c r="C14" i="1"/>
  <c r="B14" i="1"/>
  <c r="G13" i="1"/>
  <c r="F23" i="1" l="1"/>
  <c r="B43" i="1"/>
  <c r="H16" i="1"/>
  <c r="I16" i="1"/>
  <c r="I23" i="1"/>
  <c r="H23" i="1"/>
  <c r="H35" i="1"/>
  <c r="I35" i="1"/>
  <c r="I39" i="1"/>
  <c r="H39" i="1"/>
  <c r="D43" i="1"/>
  <c r="D12" i="1" s="1"/>
  <c r="H17" i="1"/>
  <c r="I17" i="1" s="1"/>
  <c r="I31" i="1"/>
  <c r="I37" i="1"/>
  <c r="H37" i="1"/>
  <c r="I8" i="1"/>
  <c r="I21" i="1"/>
  <c r="I25" i="1"/>
  <c r="H25" i="1"/>
  <c r="I34" i="1"/>
  <c r="H34" i="1"/>
  <c r="H36" i="1"/>
  <c r="I36" i="1"/>
  <c r="H38" i="1"/>
  <c r="I38" i="1"/>
  <c r="I42" i="1"/>
  <c r="H18" i="1"/>
  <c r="I18" i="1"/>
  <c r="F18" i="1"/>
  <c r="F16" i="1"/>
  <c r="F19" i="1"/>
  <c r="H19" i="1" s="1"/>
  <c r="I19" i="1" s="1"/>
  <c r="F21" i="1"/>
  <c r="H21" i="1" s="1"/>
  <c r="B44" i="1"/>
  <c r="B45" i="1" s="1"/>
  <c r="F31" i="1"/>
  <c r="H31" i="1" s="1"/>
  <c r="F42" i="1"/>
  <c r="H42" i="1" s="1"/>
  <c r="G14" i="1"/>
  <c r="G43" i="1"/>
  <c r="C44" i="1"/>
  <c r="E44" i="1"/>
  <c r="F12" i="1" l="1"/>
  <c r="H12" i="1" s="1"/>
  <c r="D13" i="1"/>
  <c r="H43" i="1"/>
  <c r="E45" i="1"/>
  <c r="F43" i="1"/>
  <c r="C45" i="1"/>
  <c r="G44" i="1"/>
  <c r="D14" i="1" l="1"/>
  <c r="F13" i="1"/>
  <c r="I12" i="1"/>
  <c r="H13" i="1"/>
  <c r="H14" i="1" s="1"/>
  <c r="G45" i="1"/>
  <c r="F14" i="1" l="1"/>
  <c r="D44" i="1"/>
  <c r="D45" i="1" l="1"/>
  <c r="F45" i="1" s="1"/>
  <c r="F44" i="1"/>
</calcChain>
</file>

<file path=xl/sharedStrings.xml><?xml version="1.0" encoding="utf-8"?>
<sst xmlns="http://schemas.openxmlformats.org/spreadsheetml/2006/main" count="56" uniqueCount="52">
  <si>
    <t>TOTAL</t>
  </si>
  <si>
    <t>Actual</t>
  </si>
  <si>
    <t>Budget</t>
  </si>
  <si>
    <t>Revenue</t>
  </si>
  <si>
    <t>Total Revenue</t>
  </si>
  <si>
    <t>Gross Profit</t>
  </si>
  <si>
    <t>Expenditures</t>
  </si>
  <si>
    <t xml:space="preserve">   01-5215 Dues</t>
  </si>
  <si>
    <t xml:space="preserve">   01-5260 Postage &amp; Courier</t>
  </si>
  <si>
    <t xml:space="preserve">   01-5490 Subgrant</t>
  </si>
  <si>
    <t xml:space="preserve">   02-5130 Travel - Cons/Cnt/Pnl/Spkr</t>
  </si>
  <si>
    <t xml:space="preserve">   02-5230 Licenses &amp; Registrations</t>
  </si>
  <si>
    <t xml:space="preserve">   02-5235 Miscellaneous Items</t>
  </si>
  <si>
    <t xml:space="preserve">   02-5255 Panel Meetings and Conferences</t>
  </si>
  <si>
    <t xml:space="preserve">   02-5260 Postage &amp; Couriers</t>
  </si>
  <si>
    <t xml:space="preserve">   02-5265 Printing &amp; Graphics</t>
  </si>
  <si>
    <t xml:space="preserve">   02-5276 Prof. Fees -  Consultant/Service</t>
  </si>
  <si>
    <t xml:space="preserve">   02-5310 Supplies -  General Office</t>
  </si>
  <si>
    <t xml:space="preserve">   02-5455 Food &amp; Beverages</t>
  </si>
  <si>
    <t>Total Expenditures</t>
  </si>
  <si>
    <t>Net Operating Revenue</t>
  </si>
  <si>
    <t>Net Revenue</t>
  </si>
  <si>
    <t>July - September, 2019</t>
  </si>
  <si>
    <t xml:space="preserve">   01-5000 Salaries</t>
  </si>
  <si>
    <t xml:space="preserve">   01-5010 Payroll Taxes</t>
  </si>
  <si>
    <t xml:space="preserve">   01-5020 Employee Insurance</t>
  </si>
  <si>
    <t xml:space="preserve">   01-5030 Pension Contributions</t>
  </si>
  <si>
    <t xml:space="preserve">   02-5000 Salaries-R</t>
  </si>
  <si>
    <t xml:space="preserve">   02-5010 Payroll Taxes-R</t>
  </si>
  <si>
    <t xml:space="preserve">   02-5020 Employee Insurance-R</t>
  </si>
  <si>
    <t xml:space="preserve">   02-5030 Pension Contributions-R</t>
  </si>
  <si>
    <t xml:space="preserve">   01-4010 State Partnerships</t>
  </si>
  <si>
    <t xml:space="preserve">   01-4020 NEA Grants - Partnership Agree.</t>
  </si>
  <si>
    <t xml:space="preserve">   01-4040 Corporate Contributions</t>
  </si>
  <si>
    <t xml:space="preserve">   03-4030 Foundation Contribution</t>
  </si>
  <si>
    <t>10-2-NCAPER Mellon</t>
  </si>
  <si>
    <t xml:space="preserve">   01-4146 NCAPER Steering Committee </t>
  </si>
  <si>
    <t>Carry-forward from FY19</t>
  </si>
  <si>
    <t>SA annual dues</t>
  </si>
  <si>
    <t>Mellon Foundation</t>
  </si>
  <si>
    <t xml:space="preserve">   01-5100 Travel -Staff</t>
  </si>
  <si>
    <t xml:space="preserve">   01-5240 Overhead/Rent</t>
  </si>
  <si>
    <t xml:space="preserve">   01-5276 Prof. Fees- Consultant/Service</t>
  </si>
  <si>
    <t xml:space="preserve">   02-5100 Travel - Staff</t>
  </si>
  <si>
    <t xml:space="preserve">   02-5140 Travel - Participant</t>
  </si>
  <si>
    <t xml:space="preserve">   02-5400 Advertising/Promotion/Publicity</t>
  </si>
  <si>
    <t xml:space="preserve">   02-5420 Consulting &amp; Honoraria</t>
  </si>
  <si>
    <t>Percent Remaining</t>
  </si>
  <si>
    <t>Budget Remaing</t>
  </si>
  <si>
    <t>NCAPER</t>
  </si>
  <si>
    <t>FY20 Q1 P&amp;L Summary</t>
  </si>
  <si>
    <t>NCAPER - non restricted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</si>
</sst>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11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5" fontId="2" fillId="0" borderId="1" xfId="0" applyNumberFormat="1" applyFont="1" applyBorder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0" fontId="0" fillId="0" borderId="0" xfId="0"/>
    <xf numFmtId="0" fontId="6" fillId="0" borderId="0" xfId="0" applyFont="1" applyAlignment="1">
      <alignment horizontal="left" wrapText="1"/>
    </xf>
    <xf numFmtId="164" fontId="7" fillId="0" borderId="0" xfId="0" applyNumberFormat="1" applyFont="1" applyAlignment="1">
      <alignment wrapText="1"/>
    </xf>
    <xf numFmtId="164" fontId="7" fillId="0" borderId="0" xfId="0" applyNumberFormat="1" applyFont="1" applyAlignment="1">
      <alignment horizontal="right" wrapText="1"/>
    </xf>
    <xf numFmtId="164" fontId="3" fillId="0" borderId="4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164" fontId="3" fillId="0" borderId="4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10" fillId="0" borderId="0" xfId="0" applyFont="1"/>
    <xf numFmtId="165" fontId="2" fillId="0" borderId="0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0" fontId="7" fillId="0" borderId="0" xfId="0" applyNumberFormat="1" applyFont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921370</xdr:colOff>
      <xdr:row>0</xdr:row>
      <xdr:rowOff>0</xdr:rowOff>
    </xdr:from>
    <xdr:to>
      <xdr:col>0</xdr:col>
      <xdr:colOff>2023379</xdr:colOff>
      <xdr:row>3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38D97-8BF3-4AE8-BB1A-5078C9088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370" y="0"/>
          <a:ext cx="1102009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Normal="100" workbookViewId="0">
      <selection activeCell="L5" sqref="L5"/>
    </sheetView>
  </sheetViews>
  <sheetFormatPr defaultRowHeight="14.5" x14ac:dyDescent="0.35"/>
  <cols>
    <col min="1" max="1" width="35.453125" bestFit="1" customWidth="1"/>
    <col min="2" max="3" width="9.54296875" bestFit="1" customWidth="1"/>
    <col min="4" max="4" width="10.26953125" customWidth="1"/>
    <col min="5" max="5" width="11.1796875" customWidth="1"/>
    <col min="6" max="6" width="10.26953125" customWidth="1"/>
    <col min="7" max="7" width="10.453125" bestFit="1" customWidth="1"/>
    <col min="8" max="8" width="10.453125" style="7" customWidth="1"/>
    <col min="9" max="9" width="9.54296875" style="7" bestFit="1" customWidth="1"/>
    <col min="10" max="10" width="19.453125" style="16" bestFit="1" customWidth="1"/>
  </cols>
  <sheetData>
    <row r="1" spans="1:10" ht="18" x14ac:dyDescent="0.4">
      <c r="A1" s="25" t="s">
        <v>49</v>
      </c>
      <c r="B1" s="26"/>
      <c r="C1" s="26"/>
      <c r="D1" s="26"/>
      <c r="E1" s="26"/>
      <c r="F1" s="26"/>
      <c r="G1" s="26"/>
    </row>
    <row r="2" spans="1:10" ht="18" x14ac:dyDescent="0.4">
      <c r="A2" s="27" t="s">
        <v>50</v>
      </c>
      <c r="B2" s="26"/>
      <c r="C2" s="26"/>
      <c r="D2" s="26"/>
      <c r="E2" s="26"/>
      <c r="F2" s="26"/>
      <c r="G2" s="26"/>
    </row>
    <row r="3" spans="1:10" x14ac:dyDescent="0.35">
      <c r="A3" s="28" t="s">
        <v>22</v>
      </c>
      <c r="B3" s="26"/>
      <c r="C3" s="26"/>
      <c r="D3" s="26"/>
      <c r="E3" s="26"/>
      <c r="F3" s="26"/>
      <c r="G3" s="26"/>
    </row>
    <row r="4" spans="1:10" ht="15" thickBot="1" x14ac:dyDescent="0.4"/>
    <row r="5" spans="1:10" s="21" customFormat="1" ht="29.25" customHeight="1" thickBot="1" x14ac:dyDescent="0.4">
      <c r="A5" s="19"/>
      <c r="B5" s="23" t="s">
        <v>51</v>
      </c>
      <c r="C5" s="24"/>
      <c r="D5" s="23" t="s">
        <v>35</v>
      </c>
      <c r="E5" s="24"/>
      <c r="F5" s="29" t="s">
        <v>0</v>
      </c>
      <c r="G5" s="30"/>
      <c r="H5" s="30"/>
      <c r="I5" s="31"/>
      <c r="J5" s="20"/>
    </row>
    <row r="6" spans="1:10" ht="24" x14ac:dyDescent="0.35">
      <c r="A6" s="1"/>
      <c r="B6" s="18" t="s">
        <v>1</v>
      </c>
      <c r="C6" s="18" t="s">
        <v>2</v>
      </c>
      <c r="D6" s="18" t="s">
        <v>1</v>
      </c>
      <c r="E6" s="18" t="s">
        <v>2</v>
      </c>
      <c r="F6" s="18" t="s">
        <v>1</v>
      </c>
      <c r="G6" s="18" t="s">
        <v>2</v>
      </c>
      <c r="H6" s="18" t="s">
        <v>48</v>
      </c>
      <c r="I6" s="18" t="s">
        <v>47</v>
      </c>
    </row>
    <row r="7" spans="1:10" x14ac:dyDescent="0.35">
      <c r="A7" s="2" t="s">
        <v>3</v>
      </c>
      <c r="B7" s="3"/>
      <c r="C7" s="3"/>
      <c r="D7" s="3"/>
      <c r="E7" s="3"/>
      <c r="F7" s="11"/>
      <c r="G7" s="12"/>
      <c r="H7" s="12"/>
      <c r="I7" s="12"/>
    </row>
    <row r="8" spans="1:10" x14ac:dyDescent="0.35">
      <c r="A8" s="8" t="s">
        <v>31</v>
      </c>
      <c r="B8" s="9">
        <v>1330</v>
      </c>
      <c r="C8" s="10">
        <v>1330</v>
      </c>
      <c r="D8" s="9"/>
      <c r="E8" s="9"/>
      <c r="F8" s="13">
        <f t="shared" ref="F8:G14" si="0">(B8)+(D8)</f>
        <v>1330</v>
      </c>
      <c r="G8" s="14">
        <f t="shared" si="0"/>
        <v>1330</v>
      </c>
      <c r="H8" s="14">
        <f>G8-F8</f>
        <v>0</v>
      </c>
      <c r="I8" s="22">
        <f t="shared" ref="I8:I12" si="1">IF(G8=0,"",(H8)/(G8))</f>
        <v>0</v>
      </c>
      <c r="J8" s="16" t="s">
        <v>38</v>
      </c>
    </row>
    <row r="9" spans="1:10" x14ac:dyDescent="0.35">
      <c r="A9" s="8" t="s">
        <v>32</v>
      </c>
      <c r="B9" s="9"/>
      <c r="C9" s="10">
        <v>8878.51</v>
      </c>
      <c r="D9" s="9"/>
      <c r="E9" s="9"/>
      <c r="F9" s="13">
        <f t="shared" si="0"/>
        <v>0</v>
      </c>
      <c r="G9" s="14">
        <f t="shared" si="0"/>
        <v>8878.51</v>
      </c>
      <c r="H9" s="14">
        <f t="shared" ref="H9:H12" si="2">G9-F9</f>
        <v>8878.51</v>
      </c>
      <c r="I9" s="22">
        <f t="shared" si="1"/>
        <v>1</v>
      </c>
    </row>
    <row r="10" spans="1:10" x14ac:dyDescent="0.35">
      <c r="A10" s="8" t="s">
        <v>33</v>
      </c>
      <c r="B10" s="10"/>
      <c r="C10" s="9"/>
      <c r="D10" s="9"/>
      <c r="E10" s="9"/>
      <c r="F10" s="13">
        <f t="shared" si="0"/>
        <v>0</v>
      </c>
      <c r="G10" s="14">
        <f t="shared" si="0"/>
        <v>0</v>
      </c>
      <c r="H10" s="14">
        <f t="shared" si="2"/>
        <v>0</v>
      </c>
      <c r="I10" s="22" t="str">
        <f t="shared" si="1"/>
        <v/>
      </c>
    </row>
    <row r="11" spans="1:10" x14ac:dyDescent="0.35">
      <c r="A11" s="8" t="s">
        <v>36</v>
      </c>
      <c r="B11" s="9">
        <v>8687.41</v>
      </c>
      <c r="C11" s="10">
        <v>14500</v>
      </c>
      <c r="D11" s="9"/>
      <c r="E11" s="9"/>
      <c r="F11" s="13">
        <f t="shared" si="0"/>
        <v>8687.41</v>
      </c>
      <c r="G11" s="14">
        <f t="shared" si="0"/>
        <v>14500</v>
      </c>
      <c r="H11" s="14">
        <f t="shared" si="2"/>
        <v>5812.59</v>
      </c>
      <c r="I11" s="22">
        <f t="shared" si="1"/>
        <v>0.40086827586206897</v>
      </c>
      <c r="J11" s="16" t="s">
        <v>37</v>
      </c>
    </row>
    <row r="12" spans="1:10" x14ac:dyDescent="0.35">
      <c r="A12" s="8" t="s">
        <v>34</v>
      </c>
      <c r="B12" s="9"/>
      <c r="C12" s="9"/>
      <c r="D12" s="10">
        <f>D43</f>
        <v>18725.820000000003</v>
      </c>
      <c r="E12" s="10">
        <v>106560</v>
      </c>
      <c r="F12" s="13">
        <f t="shared" si="0"/>
        <v>18725.820000000003</v>
      </c>
      <c r="G12" s="14">
        <f t="shared" si="0"/>
        <v>106560</v>
      </c>
      <c r="H12" s="14">
        <f t="shared" si="2"/>
        <v>87834.18</v>
      </c>
      <c r="I12" s="22">
        <f t="shared" si="1"/>
        <v>0.82426970720720716</v>
      </c>
      <c r="J12" s="16" t="s">
        <v>39</v>
      </c>
    </row>
    <row r="13" spans="1:10" x14ac:dyDescent="0.35">
      <c r="A13" s="2" t="s">
        <v>4</v>
      </c>
      <c r="B13" s="4">
        <f>SUM(B8:B12)</f>
        <v>10017.41</v>
      </c>
      <c r="C13" s="4">
        <f t="shared" ref="C13:E13" si="3">SUM(C8:C12)</f>
        <v>24708.510000000002</v>
      </c>
      <c r="D13" s="4">
        <f t="shared" si="3"/>
        <v>18725.820000000003</v>
      </c>
      <c r="E13" s="6">
        <f t="shared" si="3"/>
        <v>106560</v>
      </c>
      <c r="F13" s="15">
        <f t="shared" si="0"/>
        <v>28743.230000000003</v>
      </c>
      <c r="G13" s="6">
        <f t="shared" si="0"/>
        <v>131268.51</v>
      </c>
      <c r="H13" s="6">
        <f>SUM(H8:H12)</f>
        <v>102525.28</v>
      </c>
      <c r="I13" s="17"/>
    </row>
    <row r="14" spans="1:10" x14ac:dyDescent="0.35">
      <c r="A14" s="2" t="s">
        <v>5</v>
      </c>
      <c r="B14" s="4">
        <f>(B13)-(0)</f>
        <v>10017.41</v>
      </c>
      <c r="C14" s="4">
        <f>(C13)-(0)</f>
        <v>24708.510000000002</v>
      </c>
      <c r="D14" s="4">
        <f>(D13)-(0)</f>
        <v>18725.820000000003</v>
      </c>
      <c r="E14" s="6">
        <f>(E13)-(0)</f>
        <v>106560</v>
      </c>
      <c r="F14" s="15">
        <f t="shared" si="0"/>
        <v>28743.230000000003</v>
      </c>
      <c r="G14" s="6">
        <f t="shared" si="0"/>
        <v>131268.51</v>
      </c>
      <c r="H14" s="6">
        <f>H13</f>
        <v>102525.28</v>
      </c>
      <c r="I14" s="17"/>
    </row>
    <row r="15" spans="1:10" x14ac:dyDescent="0.35">
      <c r="A15" s="2" t="s">
        <v>6</v>
      </c>
      <c r="B15" s="3"/>
      <c r="C15" s="3"/>
      <c r="D15" s="3"/>
      <c r="E15" s="3"/>
      <c r="F15" s="11"/>
      <c r="G15" s="12"/>
      <c r="H15" s="12"/>
      <c r="I15" s="12"/>
    </row>
    <row r="16" spans="1:10" x14ac:dyDescent="0.35">
      <c r="A16" s="2" t="s">
        <v>23</v>
      </c>
      <c r="B16" s="5">
        <v>1747.74</v>
      </c>
      <c r="C16" s="5">
        <v>6990.95</v>
      </c>
      <c r="D16" s="5"/>
      <c r="E16" s="3"/>
      <c r="F16" s="13">
        <f t="shared" ref="F16:F45" si="4">(B16)+(D16)</f>
        <v>1747.74</v>
      </c>
      <c r="G16" s="14">
        <f t="shared" ref="G16:G45" si="5">(C16)+(E16)</f>
        <v>6990.95</v>
      </c>
      <c r="H16" s="14">
        <f t="shared" ref="H16:H42" si="6">G16-F16</f>
        <v>5243.21</v>
      </c>
      <c r="I16" s="22">
        <f t="shared" ref="I16:I42" si="7">IF(G16=0,"",(H16)/(G16))</f>
        <v>0.74999964239481043</v>
      </c>
    </row>
    <row r="17" spans="1:10" x14ac:dyDescent="0.35">
      <c r="A17" s="2" t="s">
        <v>24</v>
      </c>
      <c r="B17" s="5">
        <v>200.99</v>
      </c>
      <c r="C17" s="5">
        <v>803.96</v>
      </c>
      <c r="D17" s="5"/>
      <c r="E17" s="3"/>
      <c r="F17" s="13">
        <f t="shared" si="4"/>
        <v>200.99</v>
      </c>
      <c r="G17" s="14">
        <f t="shared" si="5"/>
        <v>803.96</v>
      </c>
      <c r="H17" s="14">
        <f t="shared" si="6"/>
        <v>602.97</v>
      </c>
      <c r="I17" s="22">
        <f t="shared" si="7"/>
        <v>0.75</v>
      </c>
    </row>
    <row r="18" spans="1:10" x14ac:dyDescent="0.35">
      <c r="A18" s="2" t="s">
        <v>25</v>
      </c>
      <c r="B18" s="5">
        <v>166.04</v>
      </c>
      <c r="C18" s="5">
        <v>664.14</v>
      </c>
      <c r="D18" s="5"/>
      <c r="E18" s="3"/>
      <c r="F18" s="13">
        <f t="shared" si="4"/>
        <v>166.04</v>
      </c>
      <c r="G18" s="14">
        <f t="shared" si="5"/>
        <v>664.14</v>
      </c>
      <c r="H18" s="14">
        <f t="shared" si="6"/>
        <v>498.1</v>
      </c>
      <c r="I18" s="22">
        <f t="shared" si="7"/>
        <v>0.74999247146685943</v>
      </c>
    </row>
    <row r="19" spans="1:10" x14ac:dyDescent="0.35">
      <c r="A19" s="2" t="s">
        <v>26</v>
      </c>
      <c r="B19" s="5">
        <v>104.86</v>
      </c>
      <c r="C19" s="5">
        <v>419.46</v>
      </c>
      <c r="D19" s="5"/>
      <c r="E19" s="3"/>
      <c r="F19" s="13">
        <f t="shared" si="4"/>
        <v>104.86</v>
      </c>
      <c r="G19" s="14">
        <f t="shared" si="5"/>
        <v>419.46</v>
      </c>
      <c r="H19" s="14">
        <f t="shared" si="6"/>
        <v>314.59999999999997</v>
      </c>
      <c r="I19" s="22">
        <f t="shared" si="7"/>
        <v>0.75001192008773176</v>
      </c>
    </row>
    <row r="20" spans="1:10" s="7" customFormat="1" x14ac:dyDescent="0.35">
      <c r="A20" s="2" t="s">
        <v>40</v>
      </c>
      <c r="B20" s="5">
        <v>0</v>
      </c>
      <c r="C20" s="5">
        <v>1300</v>
      </c>
      <c r="D20" s="5"/>
      <c r="E20" s="3"/>
      <c r="F20" s="13">
        <f t="shared" ref="F20" si="8">(B20)+(D20)</f>
        <v>0</v>
      </c>
      <c r="G20" s="14">
        <f t="shared" ref="G20" si="9">(C20)+(E20)</f>
        <v>1300</v>
      </c>
      <c r="H20" s="14">
        <f t="shared" si="6"/>
        <v>1300</v>
      </c>
      <c r="I20" s="22">
        <f t="shared" si="7"/>
        <v>1</v>
      </c>
      <c r="J20" s="16"/>
    </row>
    <row r="21" spans="1:10" x14ac:dyDescent="0.35">
      <c r="A21" s="2" t="s">
        <v>7</v>
      </c>
      <c r="B21" s="3"/>
      <c r="C21" s="3"/>
      <c r="D21" s="5">
        <f>475</f>
        <v>475</v>
      </c>
      <c r="E21" s="3"/>
      <c r="F21" s="13">
        <f t="shared" si="4"/>
        <v>475</v>
      </c>
      <c r="G21" s="14">
        <f t="shared" si="5"/>
        <v>0</v>
      </c>
      <c r="H21" s="14">
        <f t="shared" si="6"/>
        <v>-475</v>
      </c>
      <c r="I21" s="22" t="str">
        <f t="shared" si="7"/>
        <v/>
      </c>
    </row>
    <row r="22" spans="1:10" s="7" customFormat="1" x14ac:dyDescent="0.35">
      <c r="A22" s="2" t="s">
        <v>41</v>
      </c>
      <c r="B22" s="3"/>
      <c r="C22" s="3">
        <v>3274.45</v>
      </c>
      <c r="D22" s="5"/>
      <c r="E22" s="3"/>
      <c r="F22" s="13">
        <f t="shared" ref="F22" si="10">(B22)+(D22)</f>
        <v>0</v>
      </c>
      <c r="G22" s="14">
        <f t="shared" ref="G22" si="11">(C22)+(E22)</f>
        <v>3274.45</v>
      </c>
      <c r="H22" s="14">
        <f t="shared" si="6"/>
        <v>3274.45</v>
      </c>
      <c r="I22" s="22">
        <f t="shared" si="7"/>
        <v>1</v>
      </c>
      <c r="J22" s="16"/>
    </row>
    <row r="23" spans="1:10" x14ac:dyDescent="0.35">
      <c r="A23" s="2" t="s">
        <v>8</v>
      </c>
      <c r="B23" s="5">
        <f>17.64</f>
        <v>17.64</v>
      </c>
      <c r="C23" s="3"/>
      <c r="D23" s="3"/>
      <c r="E23" s="3"/>
      <c r="F23" s="13">
        <f t="shared" si="4"/>
        <v>17.64</v>
      </c>
      <c r="G23" s="14">
        <f t="shared" si="5"/>
        <v>0</v>
      </c>
      <c r="H23" s="14">
        <f t="shared" si="6"/>
        <v>-17.64</v>
      </c>
      <c r="I23" s="22" t="str">
        <f t="shared" si="7"/>
        <v/>
      </c>
    </row>
    <row r="24" spans="1:10" s="7" customFormat="1" x14ac:dyDescent="0.35">
      <c r="A24" s="2" t="s">
        <v>42</v>
      </c>
      <c r="B24" s="5"/>
      <c r="C24" s="3">
        <v>7290</v>
      </c>
      <c r="D24" s="3"/>
      <c r="E24" s="3"/>
      <c r="F24" s="13">
        <f t="shared" ref="F24" si="12">(B24)+(D24)</f>
        <v>0</v>
      </c>
      <c r="G24" s="14">
        <f t="shared" ref="G24" si="13">(C24)+(E24)</f>
        <v>7290</v>
      </c>
      <c r="H24" s="14">
        <f t="shared" si="6"/>
        <v>7290</v>
      </c>
      <c r="I24" s="22">
        <f t="shared" si="7"/>
        <v>1</v>
      </c>
      <c r="J24" s="16"/>
    </row>
    <row r="25" spans="1:10" x14ac:dyDescent="0.35">
      <c r="A25" s="2" t="s">
        <v>9</v>
      </c>
      <c r="B25" s="3"/>
      <c r="C25" s="3"/>
      <c r="D25" s="5">
        <f>100</f>
        <v>100</v>
      </c>
      <c r="E25" s="3"/>
      <c r="F25" s="13">
        <f t="shared" si="4"/>
        <v>100</v>
      </c>
      <c r="G25" s="14">
        <f t="shared" si="5"/>
        <v>0</v>
      </c>
      <c r="H25" s="14">
        <f t="shared" si="6"/>
        <v>-100</v>
      </c>
      <c r="I25" s="22" t="str">
        <f t="shared" si="7"/>
        <v/>
      </c>
    </row>
    <row r="26" spans="1:10" x14ac:dyDescent="0.35">
      <c r="A26" s="8" t="s">
        <v>27</v>
      </c>
      <c r="B26" s="9"/>
      <c r="C26" s="9"/>
      <c r="D26" s="10">
        <v>12000</v>
      </c>
      <c r="E26" s="10">
        <v>48000</v>
      </c>
      <c r="F26" s="13">
        <f t="shared" si="4"/>
        <v>12000</v>
      </c>
      <c r="G26" s="14">
        <f t="shared" si="5"/>
        <v>48000</v>
      </c>
      <c r="H26" s="14">
        <f t="shared" si="6"/>
        <v>36000</v>
      </c>
      <c r="I26" s="22">
        <f t="shared" si="7"/>
        <v>0.75</v>
      </c>
    </row>
    <row r="27" spans="1:10" x14ac:dyDescent="0.35">
      <c r="A27" s="8" t="s">
        <v>28</v>
      </c>
      <c r="B27" s="9"/>
      <c r="C27" s="9"/>
      <c r="D27" s="10">
        <v>1380</v>
      </c>
      <c r="E27" s="10">
        <v>5520</v>
      </c>
      <c r="F27" s="13">
        <f t="shared" si="4"/>
        <v>1380</v>
      </c>
      <c r="G27" s="14">
        <f t="shared" si="5"/>
        <v>5520</v>
      </c>
      <c r="H27" s="14">
        <f t="shared" si="6"/>
        <v>4140</v>
      </c>
      <c r="I27" s="22">
        <f t="shared" si="7"/>
        <v>0.75</v>
      </c>
    </row>
    <row r="28" spans="1:10" x14ac:dyDescent="0.35">
      <c r="A28" s="8" t="s">
        <v>29</v>
      </c>
      <c r="B28" s="9"/>
      <c r="C28" s="9"/>
      <c r="D28" s="9"/>
      <c r="E28" s="10"/>
      <c r="F28" s="13">
        <f t="shared" si="4"/>
        <v>0</v>
      </c>
      <c r="G28" s="14">
        <f t="shared" si="5"/>
        <v>0</v>
      </c>
      <c r="H28" s="14">
        <f t="shared" si="6"/>
        <v>0</v>
      </c>
      <c r="I28" s="22" t="str">
        <f t="shared" si="7"/>
        <v/>
      </c>
    </row>
    <row r="29" spans="1:10" x14ac:dyDescent="0.35">
      <c r="A29" s="8" t="s">
        <v>30</v>
      </c>
      <c r="B29" s="9"/>
      <c r="C29" s="9"/>
      <c r="D29" s="9"/>
      <c r="E29" s="10"/>
      <c r="F29" s="13">
        <f t="shared" si="4"/>
        <v>0</v>
      </c>
      <c r="G29" s="14">
        <f t="shared" si="5"/>
        <v>0</v>
      </c>
      <c r="H29" s="14">
        <f t="shared" si="6"/>
        <v>0</v>
      </c>
      <c r="I29" s="22" t="str">
        <f t="shared" si="7"/>
        <v/>
      </c>
    </row>
    <row r="30" spans="1:10" s="7" customFormat="1" x14ac:dyDescent="0.35">
      <c r="A30" s="2" t="s">
        <v>43</v>
      </c>
      <c r="B30" s="3"/>
      <c r="C30" s="3"/>
      <c r="D30" s="5"/>
      <c r="E30" s="3">
        <v>9000</v>
      </c>
      <c r="F30" s="13">
        <f t="shared" ref="F30" si="14">(B30)+(D30)</f>
        <v>0</v>
      </c>
      <c r="G30" s="14">
        <f t="shared" ref="G30" si="15">(C30)+(E30)</f>
        <v>9000</v>
      </c>
      <c r="H30" s="14">
        <f t="shared" si="6"/>
        <v>9000</v>
      </c>
      <c r="I30" s="22">
        <f t="shared" si="7"/>
        <v>1</v>
      </c>
      <c r="J30" s="16"/>
    </row>
    <row r="31" spans="1:10" x14ac:dyDescent="0.35">
      <c r="A31" s="2" t="s">
        <v>10</v>
      </c>
      <c r="B31" s="3"/>
      <c r="C31" s="3"/>
      <c r="D31" s="5">
        <f>62.29</f>
        <v>62.29</v>
      </c>
      <c r="E31" s="3"/>
      <c r="F31" s="13">
        <f t="shared" si="4"/>
        <v>62.29</v>
      </c>
      <c r="G31" s="14">
        <f t="shared" si="5"/>
        <v>0</v>
      </c>
      <c r="H31" s="14">
        <f t="shared" si="6"/>
        <v>-62.29</v>
      </c>
      <c r="I31" s="22" t="str">
        <f t="shared" si="7"/>
        <v/>
      </c>
    </row>
    <row r="32" spans="1:10" s="7" customFormat="1" x14ac:dyDescent="0.35">
      <c r="A32" s="2" t="s">
        <v>44</v>
      </c>
      <c r="B32" s="3"/>
      <c r="C32" s="3"/>
      <c r="D32" s="5"/>
      <c r="E32" s="3">
        <v>6000</v>
      </c>
      <c r="F32" s="13">
        <f t="shared" ref="F32" si="16">(B32)+(D32)</f>
        <v>0</v>
      </c>
      <c r="G32" s="14">
        <f t="shared" ref="G32" si="17">(C32)+(E32)</f>
        <v>6000</v>
      </c>
      <c r="H32" s="14">
        <f t="shared" si="6"/>
        <v>6000</v>
      </c>
      <c r="I32" s="22">
        <f t="shared" si="7"/>
        <v>1</v>
      </c>
      <c r="J32" s="16"/>
    </row>
    <row r="33" spans="1:10" x14ac:dyDescent="0.35">
      <c r="A33" s="2" t="s">
        <v>11</v>
      </c>
      <c r="B33" s="3"/>
      <c r="C33" s="3"/>
      <c r="D33" s="5">
        <f>324</f>
        <v>324</v>
      </c>
      <c r="E33" s="3"/>
      <c r="F33" s="13">
        <f t="shared" si="4"/>
        <v>324</v>
      </c>
      <c r="G33" s="14">
        <f t="shared" si="5"/>
        <v>0</v>
      </c>
      <c r="H33" s="14">
        <f t="shared" si="6"/>
        <v>-324</v>
      </c>
      <c r="I33" s="22" t="str">
        <f t="shared" si="7"/>
        <v/>
      </c>
    </row>
    <row r="34" spans="1:10" x14ac:dyDescent="0.35">
      <c r="A34" s="2" t="s">
        <v>12</v>
      </c>
      <c r="B34" s="3"/>
      <c r="C34" s="3"/>
      <c r="D34" s="5">
        <f>36.23</f>
        <v>36.229999999999997</v>
      </c>
      <c r="E34" s="3"/>
      <c r="F34" s="13">
        <f t="shared" si="4"/>
        <v>36.229999999999997</v>
      </c>
      <c r="G34" s="14">
        <f t="shared" si="5"/>
        <v>0</v>
      </c>
      <c r="H34" s="14">
        <f t="shared" si="6"/>
        <v>-36.229999999999997</v>
      </c>
      <c r="I34" s="22" t="str">
        <f t="shared" si="7"/>
        <v/>
      </c>
    </row>
    <row r="35" spans="1:10" x14ac:dyDescent="0.35">
      <c r="A35" s="2" t="s">
        <v>13</v>
      </c>
      <c r="B35" s="3"/>
      <c r="C35" s="3"/>
      <c r="D35" s="5">
        <f>650</f>
        <v>650</v>
      </c>
      <c r="E35" s="3"/>
      <c r="F35" s="13">
        <f t="shared" si="4"/>
        <v>650</v>
      </c>
      <c r="G35" s="14">
        <f t="shared" si="5"/>
        <v>0</v>
      </c>
      <c r="H35" s="14">
        <f t="shared" si="6"/>
        <v>-650</v>
      </c>
      <c r="I35" s="22" t="str">
        <f t="shared" si="7"/>
        <v/>
      </c>
    </row>
    <row r="36" spans="1:10" x14ac:dyDescent="0.35">
      <c r="A36" s="2" t="s">
        <v>14</v>
      </c>
      <c r="B36" s="3"/>
      <c r="C36" s="3"/>
      <c r="D36" s="5">
        <f>25.5</f>
        <v>25.5</v>
      </c>
      <c r="E36" s="3"/>
      <c r="F36" s="13">
        <f t="shared" si="4"/>
        <v>25.5</v>
      </c>
      <c r="G36" s="14">
        <f t="shared" si="5"/>
        <v>0</v>
      </c>
      <c r="H36" s="14">
        <f t="shared" si="6"/>
        <v>-25.5</v>
      </c>
      <c r="I36" s="22" t="str">
        <f t="shared" si="7"/>
        <v/>
      </c>
    </row>
    <row r="37" spans="1:10" x14ac:dyDescent="0.35">
      <c r="A37" s="2" t="s">
        <v>15</v>
      </c>
      <c r="B37" s="3"/>
      <c r="C37" s="3"/>
      <c r="D37" s="5">
        <f>337.2</f>
        <v>337.2</v>
      </c>
      <c r="E37" s="3"/>
      <c r="F37" s="13">
        <f t="shared" si="4"/>
        <v>337.2</v>
      </c>
      <c r="G37" s="14">
        <f t="shared" si="5"/>
        <v>0</v>
      </c>
      <c r="H37" s="14">
        <f t="shared" si="6"/>
        <v>-337.2</v>
      </c>
      <c r="I37" s="22" t="str">
        <f t="shared" si="7"/>
        <v/>
      </c>
    </row>
    <row r="38" spans="1:10" x14ac:dyDescent="0.35">
      <c r="A38" s="2" t="s">
        <v>16</v>
      </c>
      <c r="B38" s="3"/>
      <c r="C38" s="3"/>
      <c r="D38" s="5">
        <f>2800</f>
        <v>2800</v>
      </c>
      <c r="E38" s="3">
        <v>7290</v>
      </c>
      <c r="F38" s="13">
        <f t="shared" si="4"/>
        <v>2800</v>
      </c>
      <c r="G38" s="14">
        <f t="shared" si="5"/>
        <v>7290</v>
      </c>
      <c r="H38" s="14">
        <f t="shared" si="6"/>
        <v>4490</v>
      </c>
      <c r="I38" s="22">
        <f t="shared" si="7"/>
        <v>0.61591220850480111</v>
      </c>
    </row>
    <row r="39" spans="1:10" x14ac:dyDescent="0.35">
      <c r="A39" s="2" t="s">
        <v>17</v>
      </c>
      <c r="B39" s="3"/>
      <c r="C39" s="3"/>
      <c r="D39" s="5">
        <f>113.02</f>
        <v>113.02</v>
      </c>
      <c r="E39" s="3"/>
      <c r="F39" s="13">
        <f t="shared" si="4"/>
        <v>113.02</v>
      </c>
      <c r="G39" s="14">
        <f t="shared" si="5"/>
        <v>0</v>
      </c>
      <c r="H39" s="14">
        <f t="shared" si="6"/>
        <v>-113.02</v>
      </c>
      <c r="I39" s="22" t="str">
        <f t="shared" si="7"/>
        <v/>
      </c>
    </row>
    <row r="40" spans="1:10" s="7" customFormat="1" x14ac:dyDescent="0.35">
      <c r="A40" s="2" t="s">
        <v>45</v>
      </c>
      <c r="B40" s="3"/>
      <c r="C40" s="3"/>
      <c r="D40" s="5"/>
      <c r="E40" s="3">
        <v>1750</v>
      </c>
      <c r="F40" s="13">
        <f t="shared" ref="F40" si="18">(B40)+(D40)</f>
        <v>0</v>
      </c>
      <c r="G40" s="14">
        <f t="shared" ref="G40" si="19">(C40)+(E40)</f>
        <v>1750</v>
      </c>
      <c r="H40" s="14">
        <f t="shared" si="6"/>
        <v>1750</v>
      </c>
      <c r="I40" s="22">
        <f t="shared" si="7"/>
        <v>1</v>
      </c>
      <c r="J40" s="16"/>
    </row>
    <row r="41" spans="1:10" s="7" customFormat="1" x14ac:dyDescent="0.35">
      <c r="A41" s="2" t="s">
        <v>46</v>
      </c>
      <c r="B41" s="3"/>
      <c r="C41" s="3"/>
      <c r="D41" s="5"/>
      <c r="E41" s="3">
        <v>29000</v>
      </c>
      <c r="F41" s="13">
        <f t="shared" ref="F41" si="20">(B41)+(D41)</f>
        <v>0</v>
      </c>
      <c r="G41" s="14">
        <f t="shared" ref="G41" si="21">(C41)+(E41)</f>
        <v>29000</v>
      </c>
      <c r="H41" s="14">
        <f t="shared" si="6"/>
        <v>29000</v>
      </c>
      <c r="I41" s="22">
        <f t="shared" si="7"/>
        <v>1</v>
      </c>
      <c r="J41" s="16"/>
    </row>
    <row r="42" spans="1:10" x14ac:dyDescent="0.35">
      <c r="A42" s="2" t="s">
        <v>18</v>
      </c>
      <c r="B42" s="3"/>
      <c r="C42" s="3"/>
      <c r="D42" s="5">
        <f>422.58</f>
        <v>422.58</v>
      </c>
      <c r="E42" s="3"/>
      <c r="F42" s="13">
        <f t="shared" si="4"/>
        <v>422.58</v>
      </c>
      <c r="G42" s="14">
        <f t="shared" si="5"/>
        <v>0</v>
      </c>
      <c r="H42" s="14">
        <f t="shared" si="6"/>
        <v>-422.58</v>
      </c>
      <c r="I42" s="22" t="str">
        <f t="shared" si="7"/>
        <v/>
      </c>
    </row>
    <row r="43" spans="1:10" x14ac:dyDescent="0.35">
      <c r="A43" s="2" t="s">
        <v>19</v>
      </c>
      <c r="B43" s="4">
        <f>SUM(B16:B42)</f>
        <v>2237.27</v>
      </c>
      <c r="C43" s="4">
        <f>SUM(C16:C42)</f>
        <v>20742.96</v>
      </c>
      <c r="D43" s="4">
        <f>SUM(D16:D42)</f>
        <v>18725.820000000003</v>
      </c>
      <c r="E43" s="6">
        <f>SUM(E16:E42)</f>
        <v>106560</v>
      </c>
      <c r="F43" s="15">
        <f t="shared" si="4"/>
        <v>20963.090000000004</v>
      </c>
      <c r="G43" s="6">
        <f t="shared" si="5"/>
        <v>127302.95999999999</v>
      </c>
      <c r="H43" s="6">
        <f>SUM(H16:H42)</f>
        <v>106339.87000000001</v>
      </c>
      <c r="I43" s="17"/>
    </row>
    <row r="44" spans="1:10" x14ac:dyDescent="0.35">
      <c r="A44" s="2" t="s">
        <v>20</v>
      </c>
      <c r="B44" s="4">
        <f>(B14)-(B43)</f>
        <v>7780.1399999999994</v>
      </c>
      <c r="C44" s="4">
        <f>(C14)-(C43)</f>
        <v>3965.5500000000029</v>
      </c>
      <c r="D44" s="4">
        <f>(D14)-(D43)</f>
        <v>0</v>
      </c>
      <c r="E44" s="6">
        <f>(E14)-(E43)</f>
        <v>0</v>
      </c>
      <c r="F44" s="15">
        <f t="shared" si="4"/>
        <v>7780.1399999999994</v>
      </c>
      <c r="G44" s="6">
        <f t="shared" si="5"/>
        <v>3965.5500000000029</v>
      </c>
      <c r="H44" s="6"/>
      <c r="I44" s="17"/>
    </row>
    <row r="45" spans="1:10" ht="22.5" customHeight="1" x14ac:dyDescent="0.35">
      <c r="A45" s="2" t="s">
        <v>21</v>
      </c>
      <c r="B45" s="6">
        <f>(B44)+(0)</f>
        <v>7780.1399999999994</v>
      </c>
      <c r="C45" s="6">
        <f>(C44)+(0)</f>
        <v>3965.5500000000029</v>
      </c>
      <c r="D45" s="6">
        <f>(D44)+(0)</f>
        <v>0</v>
      </c>
      <c r="E45" s="6">
        <f>(E44)+(0)</f>
        <v>0</v>
      </c>
      <c r="F45" s="15">
        <f t="shared" si="4"/>
        <v>7780.1399999999994</v>
      </c>
      <c r="G45" s="6">
        <f t="shared" si="5"/>
        <v>3965.5500000000029</v>
      </c>
      <c r="H45" s="17"/>
      <c r="I45" s="17"/>
    </row>
    <row r="46" spans="1:10" x14ac:dyDescent="0.35">
      <c r="A46" s="2"/>
      <c r="B46" s="3"/>
      <c r="C46" s="3"/>
      <c r="D46" s="3"/>
      <c r="E46" s="3"/>
      <c r="F46" s="3"/>
      <c r="G46" s="3"/>
      <c r="H46" s="3"/>
      <c r="I46" s="3"/>
    </row>
  </sheetData>
  <mergeCells count="6">
    <mergeCell ref="B5:C5"/>
    <mergeCell ref="D5:E5"/>
    <mergeCell ref="A1:G1"/>
    <mergeCell ref="A2:G2"/>
    <mergeCell ref="A3:G3"/>
    <mergeCell ref="F5:I5"/>
  </mergeCells>
  <printOptions gridLines="1"/>
  <pageMargins left="0.25" right="0.25" top="0.75" bottom="0.75" header="0.3" footer="0.3"/>
  <pageSetup scale="91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2218CD9BB81E44AAF5840C39437AFC" ma:contentTypeVersion="10" ma:contentTypeDescription="Create a new document." ma:contentTypeScope="" ma:versionID="e2d805351338f0b359180592fbf98acd">
  <xsd:schema xmlns:xsd="http://www.w3.org/2001/XMLSchema" xmlns:xs="http://www.w3.org/2001/XMLSchema" xmlns:p="http://schemas.microsoft.com/office/2006/metadata/properties" xmlns:ns3="b4e1cadf-2de6-40a1-bb91-d8428dd9bba7" targetNamespace="http://schemas.microsoft.com/office/2006/metadata/properties" ma:root="true" ma:fieldsID="b337dd43bd56a270bb14be9e7aa0ae43" ns3:_="">
    <xsd:import namespace="b4e1cadf-2de6-40a1-bb91-d8428dd9bb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1cadf-2de6-40a1-bb91-d8428dd9b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F51489-53C6-483C-9687-D46BAAAAE2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e1cadf-2de6-40a1-bb91-d8428dd9b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2C8B52-EA0F-45D8-8D86-2807273770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3793A-E5AD-4E72-A132-19929D229110}">
  <ds:schemaRefs>
    <ds:schemaRef ds:uri="http://purl.org/dc/elements/1.1/"/>
    <ds:schemaRef ds:uri="http://schemas.microsoft.com/office/2006/metadata/properties"/>
    <ds:schemaRef ds:uri="b4e1cadf-2de6-40a1-bb91-d8428dd9bba7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 Q1</vt:lpstr>
      <vt:lpstr>'FY20 Q1'!Print_Area</vt:lpstr>
      <vt:lpstr>'FY20 Q1'!Print_Titles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 Newcomb</cp:lastModifiedBy>
  <cp:lastPrinted>2019-11-05T15:21:36Z</cp:lastPrinted>
  <dcterms:created xsi:type="dcterms:W3CDTF">2019-10-14T20:57:26Z</dcterms:created>
  <dcterms:modified xsi:type="dcterms:W3CDTF">2019-11-05T15:22:10Z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0x010100FB2218CD9BB81E44AAF5840C39437AFC</vt:lpwstr>
  </property>
</Properties>
</file>